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F40" i="76"/>
  <c r="C51" l="1"/>
  <c r="C11" s="1"/>
  <c r="E26"/>
  <c r="D26" s="1"/>
  <c r="E22"/>
  <c r="E21"/>
  <c r="C18"/>
  <c r="C26" l="1"/>
  <c r="F26" s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19" i="76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E25" i="76" l="1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E17" i="73"/>
  <c r="C21" i="76"/>
  <c r="C22"/>
  <c r="C22" i="75"/>
  <c r="D12" i="76"/>
  <c r="E17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F25" i="76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D21" i="76"/>
  <c r="F21"/>
  <c r="F27" s="1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D27" i="76" l="1"/>
  <c r="C30" s="1"/>
  <c r="F30" s="1"/>
  <c r="D41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<sst xmlns="http://schemas.openxmlformats.org/spreadsheetml/2006/main" count="587" uniqueCount="142">
  <si>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</si>
  <si>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</si>
  <si>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</si>
  <si>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</si>
  <si>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</si>
  <si>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</si>
  <si>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</si>
  <si>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</si>
  <si>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</si>
  <si>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</si>
  <si>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</si>
  <si>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</si>
  <si>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</si>
  <si>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</si>
  <si>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</si>
  <si>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</si>
  <si>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</si>
  <si>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</si>
  <si>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</si>
  <si>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</si>
  <si>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</si>
  <si>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</si>
  <si>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</si>
  <si>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</si>
  <si>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</si>
  <si>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</si>
  <si>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</si>
  <si>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</si>
  <si>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</si>
  <si>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</si>
  <si>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</si>
  <si>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</si>
  <si>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</si>
  <si>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</si>
  <si>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</si>
  <si>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</si>
  <si>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</si>
  <si>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</si>
  <si>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</si>
  <si>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</si>
  <si>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</si>
  <si>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</si>
  <si>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</si>
  <si>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</si>
  <si>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</si>
  <si>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</si>
  <si>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</si>
  <si>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</si>
  <si>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</si>
  <si>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</si>
  <si>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</si>
  <si>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</si>
  <si>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</si>
  <si>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</si>
  <si>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</si>
  <si>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</si>
  <si>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</si>
  <si>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</si>
  <si>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</si>
  <si>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</si>
  <si>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</si>
  <si>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</si>
  <si>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</si>
  <si>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</si>
  <si>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</si>
  <si>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</si>
  <si>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</si>
  <si>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</si>
  <si>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</si>
  <si>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</si>
  <si>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</si>
  <si>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</si>
  <si>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</si>
  <si>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</si>
  <si>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</si>
  <si>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</si>
  <si>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</si>
  <si>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</si>
  <si>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</si>
  <si>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</si>
  <si>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</si>
  <si>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</si>
  <si>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</si>
  <si>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</si>
  <si>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</si>
  <si>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</si>
  <si>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</si>
  <si>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</si>
  <si>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</si>
  <si>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</si>
  <si>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</si>
  <si>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</si>
  <si>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</si>
  <si>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</si>
  <si>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</si>
  <si>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</si>
  <si>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</si>
  <si>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</si>
  <si>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</si>
  <si>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</si>
  <si>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</si>
  <si>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</si>
  <si>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</si>
  <si>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</si>
  <si>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</si>
  <si>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</si>
  <si>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</si>
  <si>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</si>
  <si>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</si>
  <si>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</si>
  <si>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</si>
  <si>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</si>
  <si>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</si>
  <si>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</si>
  <si>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</si>
  <si>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</si>
  <si>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</si>
  <si>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</si>
  <si>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</si>
  <si>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</si>
  <si>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</si>
  <si>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</si>
  <si>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</si>
  <si>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</si>
  <si>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</si>
  <si>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</si>
  <si>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</si>
  <si>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</si>
  <si>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</si>
  <si>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Рекомендуемый тариф</t>
  </si>
  <si>
    <t>Продвижение</t>
  </si>
  <si>
    <t>Ремонт межпанельных швов 50 м/п</t>
  </si>
  <si>
    <t>Итого текущего ремонта</t>
  </si>
  <si>
    <t>АО "ЭР-Телеком Холдинг"</t>
  </si>
  <si>
    <t>АО "Компания ТрансТелеком"</t>
  </si>
  <si>
    <t>3850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</si>
  <si>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</si>
  <si>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 xml:space="preserve">План работ и услуг по содержанию и ремонту общего имущества МКД на 2020 год по адресу: ул.Шукшина, 22                                                                 </t>
  </si>
  <si>
    <t>Установка энергосберегающего освещения п.№1,2, 3,4</t>
  </si>
  <si>
    <t>Промывка,опресовка ОС</t>
  </si>
  <si>
    <t>Установка скамеек  2 шт.</t>
  </si>
  <si>
    <r>
      <t xml:space="preserve"> </t>
    </r>
    <r>
      <rPr>
        <b/>
        <i/>
        <sz val="12"/>
        <rFont val="Times New Roman"/>
        <family val="1"/>
        <charset val="204"/>
      </rPr>
      <t xml:space="preserve">Текущий ремонт  общего имущества МКД </t>
    </r>
  </si>
</sst>
</file>

<file path=xl/styles.xml><?xml version="1.0" encoding="utf-8"?>
<styleSheet xmlns="http://schemas.openxmlformats.org/spreadsheetml/2006/main">
  <numFmts count="1">
    <numFmt numFmtId="164" formatCode="000000"/>
  </numFmts>
  <fonts count="40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29" fillId="0" borderId="0" xfId="0" applyFont="1" applyProtection="1"/>
    <xf numFmtId="0" fontId="30" fillId="0" borderId="0" xfId="0" applyFont="1" applyProtection="1"/>
    <xf numFmtId="0" fontId="29" fillId="0" borderId="0" xfId="0" applyFont="1" applyAlignment="1" applyProtection="1">
      <alignment vertical="center"/>
    </xf>
    <xf numFmtId="0" fontId="31" fillId="0" borderId="0" xfId="0" applyFont="1" applyProtection="1"/>
    <xf numFmtId="0" fontId="32" fillId="0" borderId="0" xfId="0" applyFont="1" applyProtection="1"/>
    <xf numFmtId="0" fontId="32" fillId="0" borderId="0" xfId="0" applyFont="1" applyBorder="1" applyProtection="1"/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49" fontId="4" fillId="0" borderId="2" xfId="0" applyNumberFormat="1" applyFont="1" applyBorder="1" applyAlignment="1" applyProtection="1">
      <alignment readingOrder="1"/>
    </xf>
    <xf numFmtId="0" fontId="4" fillId="0" borderId="1" xfId="0" applyFont="1" applyBorder="1" applyAlignment="1" applyProtection="1">
      <alignment readingOrder="1"/>
    </xf>
    <xf numFmtId="0" fontId="32" fillId="0" borderId="1" xfId="0" applyFont="1" applyBorder="1" applyAlignment="1" applyProtection="1"/>
    <xf numFmtId="0" fontId="32" fillId="0" borderId="0" xfId="0" applyFont="1" applyBorder="1" applyAlignment="1" applyProtection="1"/>
    <xf numFmtId="0" fontId="4" fillId="0" borderId="1" xfId="0" applyFont="1" applyBorder="1" applyAlignment="1" applyProtection="1">
      <alignment horizontal="left" readingOrder="1"/>
    </xf>
    <xf numFmtId="0" fontId="32" fillId="0" borderId="1" xfId="0" applyFont="1" applyBorder="1" applyAlignment="1" applyProtection="1">
      <alignment horizontal="left"/>
    </xf>
    <xf numFmtId="0" fontId="32" fillId="0" borderId="0" xfId="0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readingOrder="1"/>
    </xf>
    <xf numFmtId="0" fontId="4" fillId="0" borderId="3" xfId="0" applyFont="1" applyBorder="1" applyAlignment="1" applyProtection="1">
      <alignment horizontal="left" readingOrder="1"/>
    </xf>
    <xf numFmtId="0" fontId="32" fillId="0" borderId="7" xfId="0" applyFont="1" applyBorder="1" applyAlignment="1" applyProtection="1">
      <alignment horizontal="left"/>
    </xf>
    <xf numFmtId="0" fontId="32" fillId="0" borderId="6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vertical="center"/>
    </xf>
    <xf numFmtId="2" fontId="4" fillId="0" borderId="3" xfId="0" applyNumberFormat="1" applyFont="1" applyBorder="1" applyAlignment="1" applyProtection="1">
      <alignment horizontal="left" vertical="center"/>
    </xf>
    <xf numFmtId="2" fontId="4" fillId="0" borderId="7" xfId="0" applyNumberFormat="1" applyFont="1" applyBorder="1" applyAlignment="1" applyProtection="1">
      <alignment horizontal="left" vertical="center"/>
    </xf>
    <xf numFmtId="2" fontId="4" fillId="0" borderId="6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1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33" fillId="0" borderId="1" xfId="0" applyFont="1" applyFill="1" applyBorder="1" applyProtection="1"/>
    <xf numFmtId="2" fontId="32" fillId="0" borderId="1" xfId="0" applyNumberFormat="1" applyFont="1" applyBorder="1" applyAlignment="1" applyProtection="1">
      <alignment horizontal="left"/>
    </xf>
    <xf numFmtId="0" fontId="34" fillId="0" borderId="1" xfId="0" applyFont="1" applyBorder="1" applyProtection="1"/>
    <xf numFmtId="0" fontId="32" fillId="0" borderId="1" xfId="0" applyFont="1" applyBorder="1" applyProtection="1"/>
    <xf numFmtId="0" fontId="34" fillId="0" borderId="1" xfId="0" applyFont="1" applyBorder="1" applyAlignment="1" applyProtection="1">
      <alignment horizontal="left"/>
    </xf>
    <xf numFmtId="49" fontId="26" fillId="0" borderId="1" xfId="0" applyNumberFormat="1" applyFont="1" applyBorder="1" applyAlignment="1" applyProtection="1">
      <alignment horizontal="center"/>
    </xf>
    <xf numFmtId="0" fontId="33" fillId="0" borderId="1" xfId="0" applyFont="1" applyBorder="1" applyAlignment="1" applyProtection="1">
      <alignment horizontal="center"/>
    </xf>
    <xf numFmtId="49" fontId="26" fillId="0" borderId="2" xfId="0" applyNumberFormat="1" applyFont="1" applyBorder="1" applyAlignment="1" applyProtection="1">
      <alignment horizontal="center"/>
    </xf>
    <xf numFmtId="0" fontId="33" fillId="0" borderId="9" xfId="0" applyFont="1" applyBorder="1" applyAlignment="1" applyProtection="1">
      <alignment horizontal="center"/>
    </xf>
    <xf numFmtId="0" fontId="33" fillId="0" borderId="7" xfId="0" applyFont="1" applyBorder="1" applyAlignment="1" applyProtection="1">
      <alignment horizontal="center"/>
    </xf>
    <xf numFmtId="0" fontId="32" fillId="0" borderId="7" xfId="0" applyFont="1" applyBorder="1" applyAlignment="1" applyProtection="1"/>
    <xf numFmtId="0" fontId="32" fillId="0" borderId="9" xfId="0" applyFont="1" applyBorder="1" applyAlignment="1" applyProtection="1"/>
    <xf numFmtId="49" fontId="26" fillId="0" borderId="5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 wrapText="1" readingOrder="1"/>
    </xf>
    <xf numFmtId="0" fontId="19" fillId="0" borderId="5" xfId="0" applyFont="1" applyBorder="1" applyAlignment="1" applyProtection="1">
      <alignment horizontal="center" vertical="center" wrapText="1" readingOrder="1"/>
    </xf>
    <xf numFmtId="0" fontId="19" fillId="0" borderId="3" xfId="0" applyFont="1" applyBorder="1" applyAlignment="1" applyProtection="1">
      <alignment horizontal="center" vertical="center" wrapText="1" readingOrder="1"/>
    </xf>
    <xf numFmtId="0" fontId="19" fillId="0" borderId="6" xfId="0" applyFont="1" applyBorder="1" applyAlignment="1" applyProtection="1">
      <alignment horizontal="center" vertical="center" wrapText="1" readingOrder="1"/>
    </xf>
    <xf numFmtId="0" fontId="35" fillId="0" borderId="0" xfId="0" applyFont="1" applyProtection="1"/>
    <xf numFmtId="49" fontId="26" fillId="0" borderId="8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 wrapText="1" readingOrder="1"/>
    </xf>
    <xf numFmtId="0" fontId="19" fillId="0" borderId="8" xfId="0" applyFont="1" applyBorder="1" applyAlignment="1" applyProtection="1">
      <alignment horizontal="center" vertical="center" wrapText="1" readingOrder="1"/>
    </xf>
    <xf numFmtId="49" fontId="33" fillId="0" borderId="3" xfId="0" applyNumberFormat="1" applyFont="1" applyBorder="1" applyProtection="1"/>
    <xf numFmtId="0" fontId="33" fillId="0" borderId="1" xfId="0" applyNumberFormat="1" applyFont="1" applyBorder="1" applyAlignment="1" applyProtection="1">
      <alignment wrapText="1"/>
    </xf>
    <xf numFmtId="2" fontId="33" fillId="0" borderId="1" xfId="0" applyNumberFormat="1" applyFont="1" applyBorder="1" applyAlignment="1" applyProtection="1">
      <alignment horizontal="center"/>
    </xf>
    <xf numFmtId="49" fontId="33" fillId="0" borderId="1" xfId="0" applyNumberFormat="1" applyFont="1" applyBorder="1" applyProtection="1"/>
    <xf numFmtId="49" fontId="33" fillId="0" borderId="1" xfId="0" applyNumberFormat="1" applyFont="1" applyBorder="1" applyAlignment="1" applyProtection="1">
      <alignment wrapText="1"/>
    </xf>
    <xf numFmtId="49" fontId="33" fillId="0" borderId="1" xfId="0" applyNumberFormat="1" applyFont="1" applyBorder="1" applyProtection="1">
      <protection locked="0"/>
    </xf>
    <xf numFmtId="2" fontId="33" fillId="0" borderId="1" xfId="0" applyNumberFormat="1" applyFont="1" applyBorder="1" applyAlignment="1" applyProtection="1">
      <alignment horizontal="center"/>
      <protection locked="0"/>
    </xf>
    <xf numFmtId="49" fontId="33" fillId="0" borderId="1" xfId="0" applyNumberFormat="1" applyFont="1" applyBorder="1" applyAlignment="1" applyProtection="1">
      <alignment wrapText="1"/>
      <protection locked="0"/>
    </xf>
    <xf numFmtId="0" fontId="36" fillId="0" borderId="0" xfId="0" applyFont="1" applyProtection="1"/>
    <xf numFmtId="49" fontId="33" fillId="0" borderId="1" xfId="0" applyNumberFormat="1" applyFont="1" applyBorder="1" applyAlignment="1" applyProtection="1">
      <alignment vertical="center"/>
      <protection locked="0"/>
    </xf>
    <xf numFmtId="49" fontId="33" fillId="0" borderId="1" xfId="0" applyNumberFormat="1" applyFont="1" applyBorder="1" applyAlignment="1" applyProtection="1">
      <alignment vertical="center" wrapText="1"/>
      <protection locked="0"/>
    </xf>
    <xf numFmtId="2" fontId="33" fillId="0" borderId="1" xfId="0" applyNumberFormat="1" applyFont="1" applyBorder="1" applyAlignment="1" applyProtection="1">
      <alignment horizontal="center" vertical="center"/>
    </xf>
    <xf numFmtId="2" fontId="33" fillId="0" borderId="1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vertical="center"/>
    </xf>
    <xf numFmtId="49" fontId="26" fillId="0" borderId="1" xfId="0" applyNumberFormat="1" applyFont="1" applyBorder="1" applyProtection="1">
      <protection locked="0"/>
    </xf>
    <xf numFmtId="2" fontId="26" fillId="0" borderId="1" xfId="0" applyNumberFormat="1" applyFont="1" applyBorder="1" applyAlignment="1" applyProtection="1">
      <alignment horizontal="center"/>
    </xf>
    <xf numFmtId="0" fontId="37" fillId="0" borderId="0" xfId="0" applyFont="1" applyProtection="1"/>
    <xf numFmtId="49" fontId="26" fillId="3" borderId="1" xfId="0" applyNumberFormat="1" applyFont="1" applyFill="1" applyBorder="1" applyAlignment="1" applyProtection="1">
      <alignment wrapText="1"/>
      <protection locked="0"/>
    </xf>
    <xf numFmtId="2" fontId="26" fillId="3" borderId="1" xfId="0" applyNumberFormat="1" applyFont="1" applyFill="1" applyBorder="1" applyAlignment="1" applyProtection="1">
      <alignment horizontal="center"/>
    </xf>
    <xf numFmtId="49" fontId="26" fillId="0" borderId="5" xfId="0" applyNumberFormat="1" applyFont="1" applyBorder="1" applyAlignment="1" applyProtection="1">
      <alignment horizontal="center"/>
      <protection locked="0"/>
    </xf>
    <xf numFmtId="49" fontId="33" fillId="0" borderId="5" xfId="0" applyNumberFormat="1" applyFont="1" applyBorder="1" applyAlignment="1" applyProtection="1">
      <alignment horizontal="center" vertical="center" wrapText="1"/>
      <protection locked="0"/>
    </xf>
    <xf numFmtId="2" fontId="33" fillId="0" borderId="5" xfId="0" applyNumberFormat="1" applyFont="1" applyBorder="1" applyAlignment="1" applyProtection="1">
      <alignment horizontal="center"/>
    </xf>
    <xf numFmtId="2" fontId="33" fillId="0" borderId="5" xfId="0" applyNumberFormat="1" applyFont="1" applyBorder="1" applyAlignment="1" applyProtection="1">
      <alignment horizontal="center"/>
      <protection locked="0"/>
    </xf>
    <xf numFmtId="49" fontId="26" fillId="0" borderId="8" xfId="0" applyNumberFormat="1" applyFont="1" applyBorder="1" applyAlignment="1" applyProtection="1">
      <alignment horizontal="center"/>
      <protection locked="0"/>
    </xf>
    <xf numFmtId="49" fontId="33" fillId="0" borderId="8" xfId="0" applyNumberFormat="1" applyFont="1" applyBorder="1" applyAlignment="1" applyProtection="1">
      <alignment horizontal="center" vertical="center" wrapText="1"/>
      <protection locked="0"/>
    </xf>
    <xf numFmtId="2" fontId="33" fillId="0" borderId="8" xfId="0" applyNumberFormat="1" applyFont="1" applyBorder="1" applyAlignment="1" applyProtection="1">
      <alignment horizontal="center"/>
    </xf>
    <xf numFmtId="2" fontId="33" fillId="0" borderId="8" xfId="0" applyNumberFormat="1" applyFont="1" applyBorder="1" applyAlignment="1" applyProtection="1">
      <alignment horizontal="center"/>
      <protection locked="0"/>
    </xf>
    <xf numFmtId="164" fontId="33" fillId="0" borderId="1" xfId="0" applyNumberFormat="1" applyFont="1" applyBorder="1" applyAlignment="1" applyProtection="1">
      <alignment wrapText="1"/>
    </xf>
    <xf numFmtId="0" fontId="38" fillId="0" borderId="0" xfId="0" applyFont="1" applyProtection="1"/>
    <xf numFmtId="2" fontId="26" fillId="2" borderId="1" xfId="0" applyNumberFormat="1" applyFont="1" applyFill="1" applyBorder="1" applyAlignment="1" applyProtection="1">
      <alignment horizontal="center"/>
    </xf>
    <xf numFmtId="49" fontId="26" fillId="0" borderId="1" xfId="0" applyNumberFormat="1" applyFont="1" applyBorder="1" applyAlignment="1" applyProtection="1">
      <alignment wrapText="1"/>
    </xf>
    <xf numFmtId="2" fontId="19" fillId="0" borderId="1" xfId="0" applyNumberFormat="1" applyFont="1" applyBorder="1" applyAlignment="1" applyProtection="1">
      <alignment horizontal="center"/>
    </xf>
    <xf numFmtId="49" fontId="33" fillId="0" borderId="0" xfId="0" applyNumberFormat="1" applyFont="1" applyProtection="1"/>
    <xf numFmtId="2" fontId="33" fillId="0" borderId="0" xfId="0" applyNumberFormat="1" applyFont="1" applyProtection="1"/>
    <xf numFmtId="49" fontId="39" fillId="0" borderId="0" xfId="0" applyNumberFormat="1" applyFont="1" applyProtection="1"/>
    <xf numFmtId="2" fontId="26" fillId="0" borderId="1" xfId="0" applyNumberFormat="1" applyFont="1" applyBorder="1" applyProtection="1"/>
    <xf numFmtId="2" fontId="39" fillId="0" borderId="0" xfId="0" applyNumberFormat="1" applyFont="1" applyProtection="1"/>
    <xf numFmtId="0" fontId="35" fillId="0" borderId="0" xfId="0" applyFont="1" applyBorder="1" applyProtection="1"/>
    <xf numFmtId="2" fontId="33" fillId="0" borderId="1" xfId="0" applyNumberFormat="1" applyFont="1" applyBorder="1" applyProtection="1"/>
    <xf numFmtId="49" fontId="33" fillId="0" borderId="1" xfId="0" applyNumberFormat="1" applyFont="1" applyBorder="1" applyAlignment="1" applyProtection="1">
      <alignment horizontal="right"/>
    </xf>
    <xf numFmtId="2" fontId="39" fillId="0" borderId="1" xfId="0" applyNumberFormat="1" applyFont="1" applyBorder="1" applyProtection="1"/>
    <xf numFmtId="2" fontId="39" fillId="0" borderId="2" xfId="0" applyNumberFormat="1" applyFont="1" applyBorder="1" applyAlignment="1" applyProtection="1"/>
    <xf numFmtId="2" fontId="39" fillId="0" borderId="9" xfId="0" applyNumberFormat="1" applyFont="1" applyBorder="1" applyAlignment="1" applyProtection="1"/>
    <xf numFmtId="2" fontId="39" fillId="0" borderId="10" xfId="0" applyNumberFormat="1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63152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63152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2" t="s">
        <v>41</v>
      </c>
      <c r="F1" s="142"/>
      <c r="G1" s="142"/>
    </row>
    <row r="2" spans="1:7" ht="30.6" customHeight="1">
      <c r="A2" s="143" t="s">
        <v>66</v>
      </c>
      <c r="B2" s="143"/>
      <c r="C2" s="143"/>
      <c r="D2" s="143"/>
      <c r="E2" s="143"/>
      <c r="F2" s="143"/>
      <c r="G2" s="143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44" t="s">
        <v>50</v>
      </c>
      <c r="D4" s="145"/>
      <c r="E4" s="145"/>
      <c r="F4" s="42"/>
    </row>
    <row r="5" spans="1:7">
      <c r="B5" s="9" t="s">
        <v>1</v>
      </c>
      <c r="C5" s="146">
        <v>4</v>
      </c>
      <c r="D5" s="147"/>
      <c r="E5" s="147"/>
      <c r="F5" s="43"/>
    </row>
    <row r="6" spans="1:7">
      <c r="B6" s="10" t="s">
        <v>2</v>
      </c>
      <c r="C6" s="146">
        <v>7505.5</v>
      </c>
      <c r="D6" s="147"/>
      <c r="E6" s="147"/>
      <c r="F6" s="43"/>
    </row>
    <row r="7" spans="1:7" ht="18.75" customHeight="1">
      <c r="B7" s="39" t="s">
        <v>47</v>
      </c>
      <c r="C7" s="139">
        <v>64200</v>
      </c>
      <c r="D7" s="140"/>
      <c r="E7" s="141"/>
      <c r="F7" s="44"/>
    </row>
    <row r="8" spans="1:7">
      <c r="B8" s="56"/>
      <c r="D8" s="38">
        <v>9</v>
      </c>
    </row>
    <row r="9" spans="1:7">
      <c r="A9" s="153" t="s">
        <v>3</v>
      </c>
      <c r="B9" s="154"/>
      <c r="C9" s="154"/>
      <c r="D9" s="154"/>
      <c r="E9" s="155"/>
      <c r="F9" s="155"/>
      <c r="G9" s="155"/>
    </row>
    <row r="10" spans="1:7" ht="65.25" customHeight="1">
      <c r="A10" s="156" t="s">
        <v>4</v>
      </c>
      <c r="B10" s="158" t="s">
        <v>5</v>
      </c>
      <c r="C10" s="160" t="s">
        <v>32</v>
      </c>
      <c r="D10" s="162" t="s">
        <v>43</v>
      </c>
      <c r="E10" s="163"/>
      <c r="F10" s="160" t="s">
        <v>80</v>
      </c>
      <c r="G10" s="164" t="s">
        <v>52</v>
      </c>
    </row>
    <row r="11" spans="1:7" ht="45" customHeight="1">
      <c r="A11" s="157"/>
      <c r="B11" s="159"/>
      <c r="C11" s="161"/>
      <c r="D11" s="37" t="s">
        <v>6</v>
      </c>
      <c r="E11" s="45" t="s">
        <v>42</v>
      </c>
      <c r="F11" s="161"/>
      <c r="G11" s="165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8" t="s">
        <v>35</v>
      </c>
      <c r="C44" s="149"/>
      <c r="D44" s="150">
        <f>D43-(C7/12/C6+(D46)/C6)</f>
        <v>19.403493534057016</v>
      </c>
      <c r="E44" s="151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2" t="s">
        <v>34</v>
      </c>
      <c r="C46" s="152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69" t="s">
        <v>41</v>
      </c>
      <c r="F1" s="169"/>
      <c r="G1" s="169"/>
    </row>
    <row r="2" spans="1:7" ht="39.75" customHeight="1">
      <c r="A2" s="170" t="s">
        <v>115</v>
      </c>
      <c r="B2" s="170"/>
      <c r="C2" s="170"/>
      <c r="D2" s="170"/>
      <c r="E2" s="170"/>
      <c r="F2" s="170"/>
      <c r="G2" s="17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1" t="s">
        <v>116</v>
      </c>
      <c r="D4" s="172"/>
      <c r="E4" s="172"/>
      <c r="F4" s="74"/>
    </row>
    <row r="5" spans="1:7" ht="19.5">
      <c r="B5" s="73" t="s">
        <v>1</v>
      </c>
      <c r="C5" s="173">
        <v>6</v>
      </c>
      <c r="D5" s="174"/>
      <c r="E5" s="174"/>
      <c r="F5" s="77"/>
    </row>
    <row r="6" spans="1:7" ht="19.5">
      <c r="B6" s="78" t="s">
        <v>2</v>
      </c>
      <c r="C6" s="173">
        <v>3926.2</v>
      </c>
      <c r="D6" s="174"/>
      <c r="E6" s="174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66"/>
      <c r="D8" s="167"/>
      <c r="E8" s="168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5"/>
      <c r="B13" s="176"/>
      <c r="C13" s="176"/>
      <c r="D13" s="176"/>
      <c r="E13" s="172"/>
      <c r="F13" s="172"/>
      <c r="G13" s="17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7" t="s">
        <v>4</v>
      </c>
      <c r="B15" s="158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9"/>
      <c r="C16" s="180"/>
      <c r="D16" s="116" t="s">
        <v>6</v>
      </c>
      <c r="E16" s="116" t="s">
        <v>42</v>
      </c>
      <c r="F16" s="180"/>
      <c r="G16" s="184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8"/>
      <c r="C48" s="185"/>
      <c r="D48" s="150"/>
      <c r="E48" s="15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6" t="s">
        <v>34</v>
      </c>
      <c r="C50" s="18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7"/>
      <c r="C60" s="188"/>
      <c r="D60" s="188"/>
      <c r="E60" s="189"/>
      <c r="F60" s="76"/>
      <c r="G60" s="76"/>
    </row>
    <row r="61" spans="1:7" ht="63.75" customHeight="1">
      <c r="A61" s="128"/>
      <c r="B61" s="190" t="s">
        <v>95</v>
      </c>
      <c r="C61" s="191"/>
      <c r="D61" s="191"/>
      <c r="E61" s="19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2"/>
  <sheetViews>
    <sheetView tabSelected="1" topLeftCell="A31" zoomScale="73" zoomScaleNormal="73" workbookViewId="0">
      <selection activeCell="D48" sqref="D48"/>
    </sheetView>
  </sheetViews>
  <sheetFormatPr defaultColWidth="8.85546875" defaultRowHeight="18.75"/>
  <cols>
    <col min="1" max="1" width="8" style="72" customWidth="1"/>
    <col min="2" max="2" width="52.85546875" style="72" customWidth="1"/>
    <col min="3" max="3" width="15.140625" style="72" customWidth="1"/>
    <col min="4" max="4" width="15.28515625" style="72" customWidth="1"/>
    <col min="5" max="5" width="16.85546875" style="72" customWidth="1"/>
    <col min="6" max="6" width="16" style="72" customWidth="1"/>
    <col min="7" max="7" width="0.28515625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s="133" customFormat="1">
      <c r="A1" s="72"/>
      <c r="B1" s="72"/>
      <c r="C1" s="72"/>
      <c r="D1" s="72"/>
      <c r="E1" s="169"/>
      <c r="F1" s="169"/>
      <c r="G1" s="169"/>
    </row>
    <row r="2" spans="1:7" s="133" customFormat="1" ht="36.75" customHeight="1">
      <c r="A2" s="143" t="s">
        <v>137</v>
      </c>
      <c r="B2" s="143"/>
      <c r="C2" s="143"/>
      <c r="D2" s="143"/>
      <c r="E2" s="143"/>
      <c r="F2" s="143"/>
      <c r="G2" s="143"/>
    </row>
    <row r="3" spans="1:7" s="133" customFormat="1" ht="15.75">
      <c r="A3" s="137"/>
      <c r="B3" s="7"/>
      <c r="C3" s="203"/>
      <c r="D3" s="203"/>
      <c r="E3" s="203"/>
      <c r="F3" s="203"/>
      <c r="G3" s="138"/>
    </row>
    <row r="4" spans="1:7" s="133" customFormat="1" ht="15.75">
      <c r="A4" s="137"/>
      <c r="B4" s="204" t="s">
        <v>0</v>
      </c>
      <c r="C4" s="205" t="s">
        <v>110</v>
      </c>
      <c r="D4" s="206"/>
      <c r="E4" s="206"/>
      <c r="F4" s="207"/>
      <c r="G4" s="138"/>
    </row>
    <row r="5" spans="1:7" s="133" customFormat="1" ht="15.75">
      <c r="A5" s="137"/>
      <c r="B5" s="204" t="s">
        <v>1</v>
      </c>
      <c r="C5" s="208">
        <v>4</v>
      </c>
      <c r="D5" s="209"/>
      <c r="E5" s="209"/>
      <c r="F5" s="210"/>
      <c r="G5" s="138"/>
    </row>
    <row r="6" spans="1:7" s="133" customFormat="1" ht="15.75">
      <c r="A6" s="137"/>
      <c r="B6" s="211" t="s">
        <v>2</v>
      </c>
      <c r="C6" s="208">
        <v>7832.2</v>
      </c>
      <c r="D6" s="209"/>
      <c r="E6" s="209"/>
      <c r="F6" s="210"/>
      <c r="G6" s="138"/>
    </row>
    <row r="7" spans="1:7" s="133" customFormat="1" ht="15.75">
      <c r="A7" s="137"/>
      <c r="B7" s="211" t="s">
        <v>89</v>
      </c>
      <c r="C7" s="212">
        <v>810</v>
      </c>
      <c r="D7" s="213"/>
      <c r="E7" s="214"/>
      <c r="F7" s="210"/>
      <c r="G7" s="138"/>
    </row>
    <row r="8" spans="1:7" s="133" customFormat="1" ht="15.75">
      <c r="A8" s="137"/>
      <c r="B8" s="215" t="s">
        <v>91</v>
      </c>
      <c r="C8" s="216">
        <v>503977.7</v>
      </c>
      <c r="D8" s="217"/>
      <c r="E8" s="218"/>
      <c r="F8" s="219"/>
      <c r="G8" s="138"/>
    </row>
    <row r="9" spans="1:7" s="133" customFormat="1" ht="15.75">
      <c r="A9" s="137"/>
      <c r="B9" s="215" t="s">
        <v>117</v>
      </c>
      <c r="C9" s="220">
        <v>4</v>
      </c>
      <c r="D9" s="221"/>
      <c r="E9" s="221"/>
      <c r="F9" s="219"/>
      <c r="G9" s="138"/>
    </row>
    <row r="10" spans="1:7" s="133" customFormat="1" ht="15.75">
      <c r="A10" s="137"/>
      <c r="B10" s="222" t="s">
        <v>87</v>
      </c>
      <c r="C10" s="223">
        <v>9</v>
      </c>
      <c r="D10" s="224"/>
      <c r="E10" s="225"/>
      <c r="F10" s="137"/>
      <c r="G10" s="138"/>
    </row>
    <row r="11" spans="1:7" s="133" customFormat="1" ht="15.75">
      <c r="A11" s="137"/>
      <c r="B11" s="222" t="s">
        <v>93</v>
      </c>
      <c r="C11" s="223">
        <f>C51</f>
        <v>16544</v>
      </c>
      <c r="D11" s="224"/>
      <c r="E11" s="225"/>
      <c r="F11" s="137"/>
      <c r="G11" s="138"/>
    </row>
    <row r="12" spans="1:7" s="133" customFormat="1" ht="15.75">
      <c r="A12" s="137"/>
      <c r="B12" s="222" t="s">
        <v>88</v>
      </c>
      <c r="C12" s="226">
        <f>C6*C10*12</f>
        <v>845877.60000000009</v>
      </c>
      <c r="D12" s="224">
        <f>C12/12</f>
        <v>70489.8</v>
      </c>
      <c r="E12" s="225"/>
      <c r="F12" s="137"/>
      <c r="G12" s="138"/>
    </row>
    <row r="13" spans="1:7" s="133" customFormat="1" ht="15.75">
      <c r="A13" s="227"/>
      <c r="B13" s="228"/>
      <c r="C13" s="228"/>
      <c r="D13" s="228"/>
      <c r="E13" s="206"/>
      <c r="F13" s="206"/>
      <c r="G13" s="206"/>
    </row>
    <row r="14" spans="1:7" s="133" customFormat="1" ht="15.75">
      <c r="A14" s="229"/>
      <c r="B14" s="230"/>
      <c r="C14" s="230"/>
      <c r="D14" s="231"/>
      <c r="E14" s="232"/>
      <c r="F14" s="233"/>
      <c r="G14" s="233"/>
    </row>
    <row r="15" spans="1:7" s="133" customFormat="1" ht="18.75" customHeight="1">
      <c r="A15" s="234" t="s">
        <v>4</v>
      </c>
      <c r="B15" s="235" t="s">
        <v>119</v>
      </c>
      <c r="C15" s="236" t="s">
        <v>32</v>
      </c>
      <c r="D15" s="237" t="s">
        <v>43</v>
      </c>
      <c r="E15" s="238"/>
      <c r="F15" s="236" t="s">
        <v>80</v>
      </c>
      <c r="G15" s="239"/>
    </row>
    <row r="16" spans="1:7" s="133" customFormat="1" ht="47.25">
      <c r="A16" s="240"/>
      <c r="B16" s="241"/>
      <c r="C16" s="242"/>
      <c r="D16" s="45" t="s">
        <v>6</v>
      </c>
      <c r="E16" s="45" t="s">
        <v>42</v>
      </c>
      <c r="F16" s="242"/>
      <c r="G16" s="239"/>
    </row>
    <row r="17" spans="1:7" s="133" customFormat="1" ht="15.75">
      <c r="A17" s="243" t="s">
        <v>7</v>
      </c>
      <c r="B17" s="244" t="s">
        <v>31</v>
      </c>
      <c r="C17" s="245">
        <f>D17*C6</f>
        <v>44173.607999999993</v>
      </c>
      <c r="D17" s="245">
        <v>5.64</v>
      </c>
      <c r="E17" s="245">
        <f>C17*12</f>
        <v>530083.29599999986</v>
      </c>
      <c r="F17" s="245">
        <f>C17*12</f>
        <v>530083.29599999986</v>
      </c>
      <c r="G17" s="239"/>
    </row>
    <row r="18" spans="1:7" s="133" customFormat="1" ht="15.75">
      <c r="A18" s="246" t="s">
        <v>120</v>
      </c>
      <c r="B18" s="247" t="s">
        <v>11</v>
      </c>
      <c r="C18" s="245">
        <f>D18*C6</f>
        <v>5247.5740000000005</v>
      </c>
      <c r="D18" s="245">
        <v>0.67</v>
      </c>
      <c r="E18" s="245">
        <f>C18*12</f>
        <v>62970.888000000006</v>
      </c>
      <c r="F18" s="245">
        <f t="shared" ref="F18:F26" si="0">C18*12</f>
        <v>62970.888000000006</v>
      </c>
      <c r="G18" s="239"/>
    </row>
    <row r="19" spans="1:7" s="133" customFormat="1" ht="15.75">
      <c r="A19" s="246" t="s">
        <v>121</v>
      </c>
      <c r="B19" s="247" t="s">
        <v>33</v>
      </c>
      <c r="C19" s="245">
        <v>1350</v>
      </c>
      <c r="D19" s="245">
        <f>C19/C6</f>
        <v>0.1723653634993999</v>
      </c>
      <c r="E19" s="245">
        <f>C19*12</f>
        <v>16200</v>
      </c>
      <c r="F19" s="245">
        <v>32400</v>
      </c>
      <c r="G19" s="239"/>
    </row>
    <row r="20" spans="1:7" s="133" customFormat="1" ht="15.75">
      <c r="A20" s="248" t="s">
        <v>122</v>
      </c>
      <c r="B20" s="225" t="s">
        <v>58</v>
      </c>
      <c r="C20" s="245">
        <v>1078</v>
      </c>
      <c r="D20" s="245">
        <v>0.06</v>
      </c>
      <c r="E20" s="249">
        <v>12936</v>
      </c>
      <c r="F20" s="245">
        <v>12936</v>
      </c>
      <c r="G20" s="239"/>
    </row>
    <row r="21" spans="1:7" s="133" customFormat="1" ht="15.75">
      <c r="A21" s="248" t="s">
        <v>123</v>
      </c>
      <c r="B21" s="250" t="s">
        <v>38</v>
      </c>
      <c r="C21" s="245">
        <f t="shared" ref="C21" si="1">E21/12</f>
        <v>47.25</v>
      </c>
      <c r="D21" s="245">
        <f>C21/C6</f>
        <v>6.0327877224789972E-3</v>
      </c>
      <c r="E21" s="245">
        <f>C7*0.7</f>
        <v>567</v>
      </c>
      <c r="F21" s="245">
        <f t="shared" si="0"/>
        <v>567</v>
      </c>
      <c r="G21" s="239"/>
    </row>
    <row r="22" spans="1:7" s="133" customFormat="1" ht="15.75">
      <c r="A22" s="248" t="s">
        <v>124</v>
      </c>
      <c r="B22" s="250" t="s">
        <v>85</v>
      </c>
      <c r="C22" s="245">
        <f>E22/12</f>
        <v>81</v>
      </c>
      <c r="D22" s="245">
        <f>C22/C7</f>
        <v>0.1</v>
      </c>
      <c r="E22" s="245">
        <f>C7*1.2</f>
        <v>972</v>
      </c>
      <c r="F22" s="245">
        <f t="shared" si="0"/>
        <v>972</v>
      </c>
      <c r="G22" s="239"/>
    </row>
    <row r="23" spans="1:7" s="134" customFormat="1" ht="31.5">
      <c r="A23" s="248" t="s">
        <v>125</v>
      </c>
      <c r="B23" s="250" t="s">
        <v>37</v>
      </c>
      <c r="C23" s="245">
        <f>C12*12%/12</f>
        <v>8458.7759999999998</v>
      </c>
      <c r="D23" s="245">
        <f>C23/C6</f>
        <v>1.08</v>
      </c>
      <c r="E23" s="249">
        <f>C12*12%</f>
        <v>101505.31200000001</v>
      </c>
      <c r="F23" s="245">
        <f t="shared" si="0"/>
        <v>101505.31200000001</v>
      </c>
      <c r="G23" s="251"/>
    </row>
    <row r="24" spans="1:7" s="133" customFormat="1" ht="31.5">
      <c r="A24" s="248" t="s">
        <v>126</v>
      </c>
      <c r="B24" s="250" t="s">
        <v>83</v>
      </c>
      <c r="C24" s="245">
        <f>C12*0.9%/12</f>
        <v>634.40820000000019</v>
      </c>
      <c r="D24" s="245">
        <f>C24/C6</f>
        <v>8.100000000000003E-2</v>
      </c>
      <c r="E24" s="249">
        <f>C12*0.9%</f>
        <v>7612.8984000000019</v>
      </c>
      <c r="F24" s="245">
        <f t="shared" si="0"/>
        <v>7612.8984000000019</v>
      </c>
      <c r="G24" s="239"/>
    </row>
    <row r="25" spans="1:7" s="134" customFormat="1" ht="15.75">
      <c r="A25" s="248" t="s">
        <v>127</v>
      </c>
      <c r="B25" s="250" t="s">
        <v>84</v>
      </c>
      <c r="C25" s="245">
        <f>E25/12</f>
        <v>1762.2450000000001</v>
      </c>
      <c r="D25" s="245">
        <f>C25/C6</f>
        <v>0.22500000000000003</v>
      </c>
      <c r="E25" s="249">
        <f>C12*2.5%</f>
        <v>21146.940000000002</v>
      </c>
      <c r="F25" s="245">
        <f t="shared" si="0"/>
        <v>21146.940000000002</v>
      </c>
      <c r="G25" s="251"/>
    </row>
    <row r="26" spans="1:7" s="135" customFormat="1" ht="15.75">
      <c r="A26" s="252" t="s">
        <v>128</v>
      </c>
      <c r="B26" s="253" t="s">
        <v>108</v>
      </c>
      <c r="C26" s="254">
        <f>E26/12</f>
        <v>419.98141666666669</v>
      </c>
      <c r="D26" s="254">
        <f>E26/C6/12</f>
        <v>5.3622407071661438E-2</v>
      </c>
      <c r="E26" s="255">
        <f>C8*1%</f>
        <v>5039.777</v>
      </c>
      <c r="F26" s="245">
        <f t="shared" si="0"/>
        <v>5039.777</v>
      </c>
      <c r="G26" s="256"/>
    </row>
    <row r="27" spans="1:7" s="136" customFormat="1" ht="15.75">
      <c r="A27" s="257"/>
      <c r="B27" s="224" t="s">
        <v>92</v>
      </c>
      <c r="C27" s="258">
        <f>SUM(C17:C26)</f>
        <v>63252.842616666661</v>
      </c>
      <c r="D27" s="258">
        <f>SUM(D17:D26)</f>
        <v>8.0880205582935378</v>
      </c>
      <c r="E27" s="258">
        <f>SUM(E17:E26)</f>
        <v>759034.11139999982</v>
      </c>
      <c r="F27" s="258">
        <f>SUM(F17:F26)</f>
        <v>775234.11139999982</v>
      </c>
      <c r="G27" s="259"/>
    </row>
    <row r="28" spans="1:7" s="134" customFormat="1" ht="15.75">
      <c r="A28" s="248"/>
      <c r="B28" s="250"/>
      <c r="C28" s="245"/>
      <c r="D28" s="245"/>
      <c r="E28" s="249"/>
      <c r="F28" s="249"/>
      <c r="G28" s="251"/>
    </row>
    <row r="29" spans="1:7" s="134" customFormat="1" ht="15.75">
      <c r="A29" s="248"/>
      <c r="B29" s="250"/>
      <c r="C29" s="245"/>
      <c r="D29" s="245"/>
      <c r="E29" s="249"/>
      <c r="F29" s="249"/>
      <c r="G29" s="251"/>
    </row>
    <row r="30" spans="1:7" s="133" customFormat="1" ht="31.5">
      <c r="A30" s="248"/>
      <c r="B30" s="260" t="s">
        <v>94</v>
      </c>
      <c r="C30" s="261">
        <f>(C10-D27)*C6</f>
        <v>7142.8053833333524</v>
      </c>
      <c r="D30" s="261">
        <f>C30/C6</f>
        <v>0.91197944170646217</v>
      </c>
      <c r="E30" s="261"/>
      <c r="F30" s="261">
        <f>(C30*12)+C11</f>
        <v>102257.66460000022</v>
      </c>
      <c r="G30" s="239"/>
    </row>
    <row r="31" spans="1:7" s="133" customFormat="1" ht="15.75">
      <c r="A31" s="248"/>
      <c r="B31" s="250"/>
      <c r="C31" s="245"/>
      <c r="D31" s="245"/>
      <c r="E31" s="249"/>
      <c r="F31" s="249"/>
      <c r="G31" s="239"/>
    </row>
    <row r="32" spans="1:7" s="133" customFormat="1" ht="15.75">
      <c r="A32" s="262" t="s">
        <v>8</v>
      </c>
      <c r="B32" s="263" t="s">
        <v>141</v>
      </c>
      <c r="C32" s="264"/>
      <c r="D32" s="264"/>
      <c r="E32" s="265"/>
      <c r="F32" s="265"/>
      <c r="G32" s="239"/>
    </row>
    <row r="33" spans="1:7" s="133" customFormat="1" ht="15.75">
      <c r="A33" s="266"/>
      <c r="B33" s="267"/>
      <c r="C33" s="268"/>
      <c r="D33" s="268"/>
      <c r="E33" s="269"/>
      <c r="F33" s="269"/>
      <c r="G33" s="239"/>
    </row>
    <row r="34" spans="1:7" s="133" customFormat="1" ht="15.75">
      <c r="A34" s="248" t="s">
        <v>10</v>
      </c>
      <c r="B34" s="250" t="s">
        <v>131</v>
      </c>
      <c r="C34" s="245"/>
      <c r="D34" s="245"/>
      <c r="E34" s="249"/>
      <c r="F34" s="249">
        <v>20000</v>
      </c>
      <c r="G34" s="239"/>
    </row>
    <row r="35" spans="1:7" s="133" customFormat="1" ht="15.75">
      <c r="A35" s="248" t="s">
        <v>12</v>
      </c>
      <c r="B35" s="271" t="s">
        <v>140</v>
      </c>
      <c r="C35" s="245"/>
      <c r="D35" s="245"/>
      <c r="E35" s="249"/>
      <c r="F35" s="249">
        <v>8500</v>
      </c>
      <c r="G35" s="239"/>
    </row>
    <row r="36" spans="1:7" s="133" customFormat="1" ht="31.5">
      <c r="A36" s="248" t="s">
        <v>13</v>
      </c>
      <c r="B36" s="270" t="s">
        <v>138</v>
      </c>
      <c r="C36" s="245"/>
      <c r="D36" s="245"/>
      <c r="E36" s="249"/>
      <c r="F36" s="249">
        <v>64000</v>
      </c>
      <c r="G36" s="239"/>
    </row>
    <row r="37" spans="1:7" s="133" customFormat="1" ht="15.75">
      <c r="A37" s="248" t="s">
        <v>15</v>
      </c>
      <c r="B37" s="270" t="s">
        <v>139</v>
      </c>
      <c r="C37" s="245"/>
      <c r="D37" s="245"/>
      <c r="E37" s="249"/>
      <c r="F37" s="249">
        <v>10000</v>
      </c>
      <c r="G37" s="239"/>
    </row>
    <row r="38" spans="1:7" s="133" customFormat="1" ht="15.75">
      <c r="A38" s="248" t="s">
        <v>16</v>
      </c>
      <c r="B38" s="239"/>
      <c r="C38" s="245"/>
      <c r="D38" s="245"/>
      <c r="E38" s="249"/>
      <c r="F38" s="249"/>
      <c r="G38" s="239"/>
    </row>
    <row r="39" spans="1:7" s="133" customFormat="1" ht="15.75">
      <c r="A39" s="247"/>
      <c r="B39" s="247"/>
      <c r="C39" s="258"/>
      <c r="D39" s="258"/>
      <c r="E39" s="272"/>
      <c r="F39" s="245"/>
      <c r="G39" s="239"/>
    </row>
    <row r="40" spans="1:7" s="133" customFormat="1" ht="15.75">
      <c r="A40" s="273"/>
      <c r="B40" s="273" t="s">
        <v>132</v>
      </c>
      <c r="C40" s="274"/>
      <c r="D40" s="245"/>
      <c r="E40" s="274"/>
      <c r="F40" s="274">
        <f>SUM(F34:F39)</f>
        <v>102500</v>
      </c>
      <c r="G40" s="239"/>
    </row>
    <row r="41" spans="1:7" s="133" customFormat="1" ht="15.75">
      <c r="A41" s="246"/>
      <c r="B41" s="273" t="s">
        <v>129</v>
      </c>
      <c r="C41" s="258"/>
      <c r="D41" s="258">
        <f>((F40-F30)/C6/12)+C10</f>
        <v>9.0025784092166496</v>
      </c>
      <c r="E41" s="258"/>
      <c r="F41" s="258"/>
      <c r="G41" s="239"/>
    </row>
    <row r="42" spans="1:7" s="133" customFormat="1" ht="15.75">
      <c r="A42" s="275"/>
      <c r="B42" s="275"/>
      <c r="C42" s="276"/>
      <c r="D42" s="276"/>
      <c r="E42" s="276"/>
      <c r="F42" s="276"/>
      <c r="G42" s="138"/>
    </row>
    <row r="43" spans="1:7" s="133" customFormat="1" ht="15.75">
      <c r="A43" s="277"/>
      <c r="B43" s="273" t="s">
        <v>28</v>
      </c>
      <c r="C43" s="278"/>
      <c r="D43" s="279"/>
      <c r="E43" s="279"/>
      <c r="F43" s="279"/>
      <c r="G43" s="280"/>
    </row>
    <row r="44" spans="1:7" s="133" customFormat="1" ht="15.75">
      <c r="A44" s="277"/>
      <c r="B44" s="246" t="s">
        <v>130</v>
      </c>
      <c r="C44" s="281">
        <v>2200</v>
      </c>
      <c r="D44" s="279"/>
      <c r="E44" s="279"/>
      <c r="F44" s="279"/>
      <c r="G44" s="280"/>
    </row>
    <row r="45" spans="1:7" s="133" customFormat="1" ht="15.75">
      <c r="A45" s="277"/>
      <c r="B45" s="247" t="s">
        <v>64</v>
      </c>
      <c r="C45" s="281">
        <v>2200</v>
      </c>
      <c r="D45" s="279"/>
      <c r="E45" s="279"/>
      <c r="F45" s="279"/>
      <c r="G45" s="280"/>
    </row>
    <row r="46" spans="1:7" s="133" customFormat="1" ht="15.75">
      <c r="A46" s="277"/>
      <c r="B46" s="273" t="s">
        <v>29</v>
      </c>
      <c r="C46" s="281"/>
      <c r="D46" s="279"/>
      <c r="E46" s="279"/>
      <c r="F46" s="279"/>
      <c r="G46" s="280"/>
    </row>
    <row r="47" spans="1:7" s="133" customFormat="1" ht="15.75">
      <c r="A47" s="277"/>
      <c r="B47" s="247" t="s">
        <v>30</v>
      </c>
      <c r="C47" s="282" t="s">
        <v>135</v>
      </c>
      <c r="D47" s="279"/>
      <c r="E47" s="279"/>
      <c r="F47" s="279"/>
      <c r="G47" s="280"/>
    </row>
    <row r="48" spans="1:7" s="133" customFormat="1" ht="15.75">
      <c r="A48" s="277"/>
      <c r="B48" s="247" t="s">
        <v>65</v>
      </c>
      <c r="C48" s="281">
        <v>4400</v>
      </c>
      <c r="D48" s="279"/>
      <c r="E48" s="279"/>
      <c r="F48" s="279"/>
      <c r="G48" s="280"/>
    </row>
    <row r="49" spans="1:7" s="133" customFormat="1" ht="15.75">
      <c r="A49" s="277"/>
      <c r="B49" s="247" t="s">
        <v>133</v>
      </c>
      <c r="C49" s="281">
        <v>3850</v>
      </c>
      <c r="D49" s="279"/>
      <c r="E49" s="279"/>
      <c r="F49" s="279"/>
      <c r="G49" s="280"/>
    </row>
    <row r="50" spans="1:7" s="133" customFormat="1" ht="15.75">
      <c r="A50" s="277"/>
      <c r="B50" s="247" t="s">
        <v>134</v>
      </c>
      <c r="C50" s="281">
        <v>3894</v>
      </c>
      <c r="D50" s="279"/>
      <c r="E50" s="279"/>
      <c r="F50" s="279"/>
      <c r="G50" s="280"/>
    </row>
    <row r="51" spans="1:7" s="133" customFormat="1" ht="15.75">
      <c r="A51" s="277"/>
      <c r="B51" s="283" t="s">
        <v>118</v>
      </c>
      <c r="C51" s="283">
        <f>SUM(C44:C50)</f>
        <v>16544</v>
      </c>
      <c r="D51" s="279"/>
      <c r="E51" s="280"/>
      <c r="F51" s="239"/>
      <c r="G51" s="239"/>
    </row>
    <row r="52" spans="1:7" s="133" customFormat="1" ht="15.75">
      <c r="A52" s="277"/>
      <c r="B52" s="284"/>
      <c r="C52" s="285"/>
      <c r="D52" s="285"/>
      <c r="E52" s="286"/>
      <c r="F52" s="239"/>
      <c r="G52" s="239"/>
    </row>
    <row r="53" spans="1:7" s="133" customFormat="1" ht="54.75" customHeight="1">
      <c r="A53" s="277"/>
      <c r="B53" s="198" t="s">
        <v>136</v>
      </c>
      <c r="C53" s="199"/>
      <c r="D53" s="199"/>
      <c r="E53" s="200"/>
      <c r="F53" s="239"/>
      <c r="G53" s="239"/>
    </row>
    <row r="54" spans="1:7" s="133" customFormat="1" ht="35.25" customHeight="1">
      <c r="A54" s="57"/>
      <c r="B54" s="57"/>
      <c r="C54" s="131"/>
      <c r="D54" s="57"/>
      <c r="E54" s="129"/>
      <c r="F54" s="129"/>
      <c r="G54" s="130"/>
    </row>
    <row r="55" spans="1:7">
      <c r="A55" s="126"/>
      <c r="B55" s="126"/>
      <c r="C55" s="131"/>
      <c r="D55" s="127"/>
      <c r="E55" s="127"/>
      <c r="F55" s="127"/>
    </row>
    <row r="56" spans="1:7">
      <c r="A56" s="132"/>
      <c r="B56" s="132"/>
      <c r="C56" s="131"/>
      <c r="D56" s="131"/>
      <c r="E56" s="131"/>
      <c r="F56" s="131"/>
    </row>
    <row r="57" spans="1:7">
      <c r="A57" s="132"/>
      <c r="B57" s="132"/>
      <c r="C57" s="131"/>
      <c r="D57" s="131"/>
      <c r="E57" s="131"/>
      <c r="F57" s="131"/>
    </row>
    <row r="58" spans="1:7">
      <c r="A58" s="132"/>
      <c r="B58" s="132"/>
      <c r="C58" s="131"/>
      <c r="D58" s="131"/>
      <c r="E58" s="131"/>
      <c r="F58" s="131"/>
    </row>
    <row r="59" spans="1:7">
      <c r="A59" s="132"/>
      <c r="B59" s="132"/>
      <c r="C59" s="131"/>
      <c r="D59" s="131"/>
      <c r="E59" s="131"/>
      <c r="F59" s="131"/>
    </row>
    <row r="60" spans="1:7">
      <c r="A60" s="132"/>
      <c r="B60" s="132"/>
      <c r="C60" s="131"/>
      <c r="D60" s="131"/>
      <c r="E60" s="131"/>
      <c r="F60" s="131"/>
    </row>
    <row r="61" spans="1:7" s="75" customFormat="1">
      <c r="A61" s="132"/>
      <c r="B61" s="132"/>
      <c r="C61" s="131"/>
      <c r="D61" s="131"/>
      <c r="E61" s="131"/>
      <c r="F61" s="131"/>
    </row>
    <row r="62" spans="1:7" s="75" customFormat="1">
      <c r="A62" s="132"/>
      <c r="B62" s="132"/>
      <c r="C62" s="131"/>
      <c r="D62" s="131"/>
      <c r="E62" s="131"/>
      <c r="F62" s="131"/>
    </row>
    <row r="63" spans="1:7" s="75" customFormat="1">
      <c r="A63" s="132"/>
      <c r="B63" s="132"/>
      <c r="C63" s="131"/>
      <c r="D63" s="131"/>
      <c r="E63" s="131"/>
      <c r="F63" s="131"/>
    </row>
    <row r="64" spans="1:7" s="75" customFormat="1">
      <c r="A64" s="132"/>
      <c r="B64" s="132"/>
      <c r="C64" s="131"/>
      <c r="D64" s="131"/>
      <c r="E64" s="131"/>
      <c r="F64" s="131"/>
    </row>
    <row r="65" spans="1:6" s="75" customFormat="1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72"/>
      <c r="B67" s="72"/>
      <c r="C67" s="131"/>
      <c r="D67" s="131"/>
      <c r="E67" s="131"/>
      <c r="F67" s="131"/>
    </row>
    <row r="68" spans="1:6" s="75" customFormat="1">
      <c r="A68" s="72"/>
      <c r="B68" s="72"/>
      <c r="C68" s="131"/>
      <c r="D68" s="131"/>
      <c r="E68" s="131"/>
      <c r="F68" s="131"/>
    </row>
    <row r="69" spans="1:6" s="75" customFormat="1">
      <c r="A69" s="72"/>
      <c r="B69" s="7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72"/>
      <c r="D98" s="131"/>
      <c r="E98" s="131"/>
      <c r="F98" s="131"/>
    </row>
    <row r="99" spans="1:6" s="75" customFormat="1">
      <c r="A99" s="72"/>
      <c r="B99" s="72"/>
      <c r="C99" s="72"/>
      <c r="D99" s="131"/>
      <c r="E99" s="131"/>
      <c r="F99" s="131"/>
    </row>
    <row r="100" spans="1:6" s="75" customFormat="1">
      <c r="A100" s="72"/>
      <c r="B100" s="72"/>
      <c r="C100" s="72"/>
      <c r="D100" s="131"/>
      <c r="E100" s="131"/>
      <c r="F100" s="131"/>
    </row>
    <row r="101" spans="1:6" s="75" customFormat="1">
      <c r="A101" s="72"/>
      <c r="B101" s="72"/>
      <c r="C101" s="72"/>
      <c r="D101" s="131"/>
      <c r="E101" s="131"/>
      <c r="F101" s="131"/>
    </row>
    <row r="102" spans="1:6" s="75" customFormat="1">
      <c r="A102" s="72"/>
      <c r="B102" s="72"/>
      <c r="C102" s="72"/>
      <c r="D102" s="131"/>
      <c r="E102" s="131"/>
      <c r="F102" s="131"/>
    </row>
  </sheetData>
  <mergeCells count="19">
    <mergeCell ref="F32:F33"/>
    <mergeCell ref="B52:E52"/>
    <mergeCell ref="B53:E53"/>
    <mergeCell ref="A13:G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69" t="s">
        <v>41</v>
      </c>
      <c r="F1" s="169"/>
      <c r="G1" s="169"/>
    </row>
    <row r="2" spans="1:7" ht="35.25" customHeight="1">
      <c r="A2" s="170" t="s">
        <v>109</v>
      </c>
      <c r="B2" s="170"/>
      <c r="C2" s="170"/>
      <c r="D2" s="170"/>
      <c r="E2" s="170"/>
      <c r="F2" s="170"/>
      <c r="G2" s="17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1" t="s">
        <v>110</v>
      </c>
      <c r="D4" s="172"/>
      <c r="E4" s="172"/>
      <c r="F4" s="74"/>
    </row>
    <row r="5" spans="1:7" ht="19.5">
      <c r="B5" s="73" t="s">
        <v>1</v>
      </c>
      <c r="C5" s="173">
        <v>6</v>
      </c>
      <c r="D5" s="174"/>
      <c r="E5" s="174"/>
      <c r="F5" s="77"/>
    </row>
    <row r="6" spans="1:7" ht="19.5">
      <c r="B6" s="78" t="s">
        <v>2</v>
      </c>
      <c r="C6" s="173">
        <v>11183.8</v>
      </c>
      <c r="D6" s="174"/>
      <c r="E6" s="174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66"/>
      <c r="D8" s="167"/>
      <c r="E8" s="168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5"/>
      <c r="B13" s="176"/>
      <c r="C13" s="176"/>
      <c r="D13" s="176"/>
      <c r="E13" s="172"/>
      <c r="F13" s="172"/>
      <c r="G13" s="17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7" t="s">
        <v>4</v>
      </c>
      <c r="B15" s="158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9"/>
      <c r="C16" s="180"/>
      <c r="D16" s="116" t="s">
        <v>6</v>
      </c>
      <c r="E16" s="116" t="s">
        <v>42</v>
      </c>
      <c r="F16" s="180"/>
      <c r="G16" s="184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8"/>
      <c r="C48" s="185"/>
      <c r="D48" s="150"/>
      <c r="E48" s="15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6" t="s">
        <v>34</v>
      </c>
      <c r="C50" s="18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7"/>
      <c r="C60" s="188"/>
      <c r="D60" s="188"/>
      <c r="E60" s="189"/>
      <c r="F60" s="76"/>
      <c r="G60" s="76"/>
    </row>
    <row r="61" spans="1:7" ht="64.5" customHeight="1">
      <c r="A61" s="128"/>
      <c r="B61" s="190" t="s">
        <v>95</v>
      </c>
      <c r="C61" s="191"/>
      <c r="D61" s="191"/>
      <c r="E61" s="19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2" t="s">
        <v>41</v>
      </c>
      <c r="F1" s="142"/>
      <c r="G1" s="142"/>
    </row>
    <row r="2" spans="1:7" ht="50.25" customHeight="1">
      <c r="A2" s="170" t="s">
        <v>100</v>
      </c>
      <c r="B2" s="170"/>
      <c r="C2" s="170"/>
      <c r="D2" s="170"/>
      <c r="E2" s="170"/>
      <c r="F2" s="170"/>
      <c r="G2" s="170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1" t="s">
        <v>101</v>
      </c>
      <c r="D4" s="172"/>
      <c r="E4" s="172"/>
      <c r="F4" s="74"/>
      <c r="G4" s="75"/>
    </row>
    <row r="5" spans="1:7" s="76" customFormat="1" ht="19.5">
      <c r="A5" s="72"/>
      <c r="B5" s="73" t="s">
        <v>1</v>
      </c>
      <c r="C5" s="173">
        <v>4</v>
      </c>
      <c r="D5" s="174"/>
      <c r="E5" s="174"/>
      <c r="F5" s="77"/>
      <c r="G5" s="75"/>
    </row>
    <row r="6" spans="1:7" s="76" customFormat="1" ht="19.5">
      <c r="A6" s="72"/>
      <c r="B6" s="78" t="s">
        <v>2</v>
      </c>
      <c r="C6" s="193">
        <v>2256.3000000000002</v>
      </c>
      <c r="D6" s="194"/>
      <c r="E6" s="194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66"/>
      <c r="D8" s="167"/>
      <c r="E8" s="168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1"/>
      <c r="B13" s="202"/>
      <c r="C13" s="202"/>
      <c r="D13" s="202"/>
      <c r="E13" s="145"/>
      <c r="F13" s="145"/>
      <c r="G13" s="145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6" t="s">
        <v>4</v>
      </c>
      <c r="B15" s="158" t="s">
        <v>5</v>
      </c>
      <c r="C15" s="160" t="s">
        <v>32</v>
      </c>
      <c r="D15" s="162" t="s">
        <v>43</v>
      </c>
      <c r="E15" s="163"/>
      <c r="F15" s="160" t="s">
        <v>80</v>
      </c>
      <c r="G15" s="164" t="s">
        <v>52</v>
      </c>
    </row>
    <row r="16" spans="1:7" ht="45" customHeight="1">
      <c r="A16" s="157"/>
      <c r="B16" s="159"/>
      <c r="C16" s="161"/>
      <c r="D16" s="37" t="s">
        <v>6</v>
      </c>
      <c r="E16" s="45" t="s">
        <v>42</v>
      </c>
      <c r="F16" s="161"/>
      <c r="G16" s="165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8"/>
      <c r="C46" s="149"/>
      <c r="D46" s="150"/>
      <c r="E46" s="151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2" t="s">
        <v>34</v>
      </c>
      <c r="C48" s="152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5"/>
      <c r="C52" s="196"/>
      <c r="D52" s="196"/>
      <c r="E52" s="197"/>
      <c r="F52" s="6"/>
      <c r="G52" s="6"/>
    </row>
    <row r="53" spans="1:7" ht="52.5" customHeight="1">
      <c r="A53" s="27"/>
      <c r="B53" s="198" t="s">
        <v>95</v>
      </c>
      <c r="C53" s="199"/>
      <c r="D53" s="199"/>
      <c r="E53" s="200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2" t="s">
        <v>41</v>
      </c>
      <c r="F1" s="142"/>
      <c r="G1" s="142"/>
    </row>
    <row r="2" spans="1:7" ht="50.25" customHeight="1">
      <c r="A2" s="170" t="s">
        <v>105</v>
      </c>
      <c r="B2" s="170"/>
      <c r="C2" s="170"/>
      <c r="D2" s="170"/>
      <c r="E2" s="170"/>
      <c r="F2" s="170"/>
      <c r="G2" s="170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1" t="s">
        <v>107</v>
      </c>
      <c r="D4" s="172"/>
      <c r="E4" s="172"/>
      <c r="F4" s="74"/>
      <c r="G4" s="75"/>
    </row>
    <row r="5" spans="1:7" s="76" customFormat="1" ht="19.5">
      <c r="A5" s="72"/>
      <c r="B5" s="73" t="s">
        <v>1</v>
      </c>
      <c r="C5" s="173">
        <v>4</v>
      </c>
      <c r="D5" s="174"/>
      <c r="E5" s="174"/>
      <c r="F5" s="77"/>
      <c r="G5" s="75"/>
    </row>
    <row r="6" spans="1:7" s="76" customFormat="1" ht="19.5">
      <c r="A6" s="72"/>
      <c r="B6" s="78" t="s">
        <v>2</v>
      </c>
      <c r="C6" s="173">
        <v>7165.3</v>
      </c>
      <c r="D6" s="174"/>
      <c r="E6" s="174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66"/>
      <c r="D8" s="167"/>
      <c r="E8" s="168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1"/>
      <c r="B13" s="202"/>
      <c r="C13" s="202"/>
      <c r="D13" s="202"/>
      <c r="E13" s="145"/>
      <c r="F13" s="145"/>
      <c r="G13" s="145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6" t="s">
        <v>4</v>
      </c>
      <c r="B15" s="158" t="s">
        <v>5</v>
      </c>
      <c r="C15" s="160" t="s">
        <v>32</v>
      </c>
      <c r="D15" s="162" t="s">
        <v>43</v>
      </c>
      <c r="E15" s="163"/>
      <c r="F15" s="160" t="s">
        <v>80</v>
      </c>
      <c r="G15" s="164" t="s">
        <v>52</v>
      </c>
    </row>
    <row r="16" spans="1:7" ht="45" customHeight="1">
      <c r="A16" s="157"/>
      <c r="B16" s="159"/>
      <c r="C16" s="161"/>
      <c r="D16" s="94" t="s">
        <v>6</v>
      </c>
      <c r="E16" s="45" t="s">
        <v>42</v>
      </c>
      <c r="F16" s="161"/>
      <c r="G16" s="165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8"/>
      <c r="C48" s="149"/>
      <c r="D48" s="150"/>
      <c r="E48" s="151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2" t="s">
        <v>34</v>
      </c>
      <c r="C50" s="152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5"/>
      <c r="C60" s="196"/>
      <c r="D60" s="196"/>
      <c r="E60" s="197"/>
      <c r="F60" s="6"/>
      <c r="G60" s="6"/>
    </row>
    <row r="61" spans="1:7" ht="52.5" customHeight="1">
      <c r="A61" s="27"/>
      <c r="B61" s="198" t="s">
        <v>95</v>
      </c>
      <c r="C61" s="199"/>
      <c r="D61" s="199"/>
      <c r="E61" s="200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69" t="s">
        <v>41</v>
      </c>
      <c r="F1" s="169"/>
      <c r="G1" s="169"/>
    </row>
    <row r="2" spans="1:7" ht="33.75" customHeight="1">
      <c r="A2" s="170" t="s">
        <v>106</v>
      </c>
      <c r="B2" s="170"/>
      <c r="C2" s="170"/>
      <c r="D2" s="170"/>
      <c r="E2" s="170"/>
      <c r="F2" s="170"/>
      <c r="G2" s="17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1" t="s">
        <v>110</v>
      </c>
      <c r="D4" s="172"/>
      <c r="E4" s="172"/>
      <c r="F4" s="74"/>
    </row>
    <row r="5" spans="1:7" ht="19.5">
      <c r="B5" s="73" t="s">
        <v>1</v>
      </c>
      <c r="C5" s="173">
        <v>9</v>
      </c>
      <c r="D5" s="174"/>
      <c r="E5" s="174"/>
      <c r="F5" s="77"/>
    </row>
    <row r="6" spans="1:7" ht="19.5">
      <c r="B6" s="78" t="s">
        <v>2</v>
      </c>
      <c r="C6" s="173">
        <v>18162.099999999999</v>
      </c>
      <c r="D6" s="174"/>
      <c r="E6" s="174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66"/>
      <c r="D8" s="167"/>
      <c r="E8" s="168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5"/>
      <c r="B13" s="176"/>
      <c r="C13" s="176"/>
      <c r="D13" s="176"/>
      <c r="E13" s="172"/>
      <c r="F13" s="172"/>
      <c r="G13" s="17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7" t="s">
        <v>4</v>
      </c>
      <c r="B15" s="158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9"/>
      <c r="C16" s="180"/>
      <c r="D16" s="116" t="s">
        <v>6</v>
      </c>
      <c r="E16" s="116" t="s">
        <v>42</v>
      </c>
      <c r="F16" s="180"/>
      <c r="G16" s="184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8"/>
      <c r="C48" s="185"/>
      <c r="D48" s="150"/>
      <c r="E48" s="15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6" t="s">
        <v>34</v>
      </c>
      <c r="C50" s="18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7"/>
      <c r="C60" s="188"/>
      <c r="D60" s="188"/>
      <c r="E60" s="189"/>
      <c r="F60" s="76"/>
      <c r="G60" s="76"/>
    </row>
    <row r="61" spans="1:7" ht="54" customHeight="1">
      <c r="A61" s="128"/>
      <c r="B61" s="190" t="s">
        <v>95</v>
      </c>
      <c r="C61" s="191"/>
      <c r="D61" s="191"/>
      <c r="E61" s="19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69" t="s">
        <v>41</v>
      </c>
      <c r="F1" s="169"/>
      <c r="G1" s="169"/>
    </row>
    <row r="2" spans="1:7" ht="36.75" customHeight="1">
      <c r="A2" s="170" t="s">
        <v>111</v>
      </c>
      <c r="B2" s="170"/>
      <c r="C2" s="170"/>
      <c r="D2" s="170"/>
      <c r="E2" s="170"/>
      <c r="F2" s="170"/>
      <c r="G2" s="17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1" t="s">
        <v>110</v>
      </c>
      <c r="D4" s="172"/>
      <c r="E4" s="172"/>
      <c r="F4" s="74"/>
    </row>
    <row r="5" spans="1:7" ht="19.5">
      <c r="B5" s="73" t="s">
        <v>1</v>
      </c>
      <c r="C5" s="173">
        <v>7</v>
      </c>
      <c r="D5" s="174"/>
      <c r="E5" s="174"/>
      <c r="F5" s="77"/>
    </row>
    <row r="6" spans="1:7" ht="19.5">
      <c r="B6" s="78" t="s">
        <v>2</v>
      </c>
      <c r="C6" s="173">
        <v>12392.69</v>
      </c>
      <c r="D6" s="174"/>
      <c r="E6" s="174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66"/>
      <c r="D8" s="167"/>
      <c r="E8" s="168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5"/>
      <c r="B13" s="176"/>
      <c r="C13" s="176"/>
      <c r="D13" s="176"/>
      <c r="E13" s="172"/>
      <c r="F13" s="172"/>
      <c r="G13" s="17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7" t="s">
        <v>4</v>
      </c>
      <c r="B15" s="158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9"/>
      <c r="C16" s="180"/>
      <c r="D16" s="116" t="s">
        <v>6</v>
      </c>
      <c r="E16" s="116" t="s">
        <v>42</v>
      </c>
      <c r="F16" s="180"/>
      <c r="G16" s="184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8"/>
      <c r="C48" s="185"/>
      <c r="D48" s="150"/>
      <c r="E48" s="15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6" t="s">
        <v>34</v>
      </c>
      <c r="C50" s="18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7"/>
      <c r="C60" s="188"/>
      <c r="D60" s="188"/>
      <c r="E60" s="189"/>
      <c r="F60" s="76"/>
      <c r="G60" s="76"/>
    </row>
    <row r="61" spans="1:7" ht="56.25" customHeight="1">
      <c r="A61" s="128"/>
      <c r="B61" s="190" t="s">
        <v>95</v>
      </c>
      <c r="C61" s="191"/>
      <c r="D61" s="191"/>
      <c r="E61" s="19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69" t="s">
        <v>41</v>
      </c>
      <c r="F1" s="169"/>
      <c r="G1" s="169"/>
    </row>
    <row r="2" spans="1:7" ht="36.75" customHeight="1">
      <c r="A2" s="170" t="s">
        <v>112</v>
      </c>
      <c r="B2" s="170"/>
      <c r="C2" s="170"/>
      <c r="D2" s="170"/>
      <c r="E2" s="170"/>
      <c r="F2" s="170"/>
      <c r="G2" s="17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1" t="s">
        <v>110</v>
      </c>
      <c r="D4" s="172"/>
      <c r="E4" s="172"/>
      <c r="F4" s="74"/>
    </row>
    <row r="5" spans="1:7" ht="19.5">
      <c r="B5" s="73" t="s">
        <v>1</v>
      </c>
      <c r="C5" s="173">
        <v>5</v>
      </c>
      <c r="D5" s="174"/>
      <c r="E5" s="174"/>
      <c r="F5" s="77"/>
    </row>
    <row r="6" spans="1:7" ht="19.5">
      <c r="B6" s="78" t="s">
        <v>2</v>
      </c>
      <c r="C6" s="173">
        <v>9285.86</v>
      </c>
      <c r="D6" s="174"/>
      <c r="E6" s="174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66"/>
      <c r="D8" s="167"/>
      <c r="E8" s="168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5"/>
      <c r="B13" s="176"/>
      <c r="C13" s="176"/>
      <c r="D13" s="176"/>
      <c r="E13" s="172"/>
      <c r="F13" s="172"/>
      <c r="G13" s="17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7" t="s">
        <v>4</v>
      </c>
      <c r="B15" s="158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9"/>
      <c r="C16" s="180"/>
      <c r="D16" s="116" t="s">
        <v>6</v>
      </c>
      <c r="E16" s="116" t="s">
        <v>42</v>
      </c>
      <c r="F16" s="180"/>
      <c r="G16" s="184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8"/>
      <c r="C48" s="185"/>
      <c r="D48" s="150"/>
      <c r="E48" s="15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6" t="s">
        <v>34</v>
      </c>
      <c r="C50" s="18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7"/>
      <c r="C60" s="188"/>
      <c r="D60" s="188"/>
      <c r="E60" s="189"/>
      <c r="F60" s="76"/>
      <c r="G60" s="76"/>
    </row>
    <row r="61" spans="1:7" ht="63" customHeight="1">
      <c r="A61" s="128"/>
      <c r="B61" s="190" t="s">
        <v>95</v>
      </c>
      <c r="C61" s="191"/>
      <c r="D61" s="191"/>
      <c r="E61" s="19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69" t="s">
        <v>41</v>
      </c>
      <c r="F1" s="169"/>
      <c r="G1" s="169"/>
    </row>
    <row r="2" spans="1:7" ht="36.75" customHeight="1">
      <c r="A2" s="170" t="s">
        <v>113</v>
      </c>
      <c r="B2" s="170"/>
      <c r="C2" s="170"/>
      <c r="D2" s="170"/>
      <c r="E2" s="170"/>
      <c r="F2" s="170"/>
      <c r="G2" s="17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1" t="s">
        <v>110</v>
      </c>
      <c r="D4" s="172"/>
      <c r="E4" s="172"/>
      <c r="F4" s="74"/>
    </row>
    <row r="5" spans="1:7" ht="19.5">
      <c r="B5" s="73" t="s">
        <v>1</v>
      </c>
      <c r="C5" s="173">
        <v>1</v>
      </c>
      <c r="D5" s="174"/>
      <c r="E5" s="174"/>
      <c r="F5" s="77"/>
    </row>
    <row r="6" spans="1:7" ht="19.5">
      <c r="B6" s="78" t="s">
        <v>2</v>
      </c>
      <c r="C6" s="173">
        <v>3183</v>
      </c>
      <c r="D6" s="174"/>
      <c r="E6" s="174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6"/>
      <c r="D8" s="167"/>
      <c r="E8" s="168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5"/>
      <c r="B13" s="176"/>
      <c r="C13" s="176"/>
      <c r="D13" s="176"/>
      <c r="E13" s="172"/>
      <c r="F13" s="172"/>
      <c r="G13" s="17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7" t="s">
        <v>4</v>
      </c>
      <c r="B15" s="158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9"/>
      <c r="C16" s="180"/>
      <c r="D16" s="116" t="s">
        <v>6</v>
      </c>
      <c r="E16" s="116" t="s">
        <v>42</v>
      </c>
      <c r="F16" s="180"/>
      <c r="G16" s="184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8"/>
      <c r="C48" s="185"/>
      <c r="D48" s="150"/>
      <c r="E48" s="15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6" t="s">
        <v>34</v>
      </c>
      <c r="C50" s="18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7"/>
      <c r="C60" s="188"/>
      <c r="D60" s="188"/>
      <c r="E60" s="189"/>
      <c r="F60" s="76"/>
      <c r="G60" s="76"/>
    </row>
    <row r="61" spans="1:7" ht="56.25" customHeight="1">
      <c r="A61" s="128"/>
      <c r="B61" s="190" t="s">
        <v>95</v>
      </c>
      <c r="C61" s="191"/>
      <c r="D61" s="191"/>
      <c r="E61" s="19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69" t="s">
        <v>41</v>
      </c>
      <c r="F1" s="169"/>
      <c r="G1" s="169"/>
    </row>
    <row r="2" spans="1:7" ht="37.5" customHeight="1">
      <c r="A2" s="170" t="s">
        <v>114</v>
      </c>
      <c r="B2" s="170"/>
      <c r="C2" s="170"/>
      <c r="D2" s="170"/>
      <c r="E2" s="170"/>
      <c r="F2" s="170"/>
      <c r="G2" s="170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1" t="s">
        <v>110</v>
      </c>
      <c r="D4" s="172"/>
      <c r="E4" s="172"/>
      <c r="F4" s="74"/>
    </row>
    <row r="5" spans="1:7" ht="19.5">
      <c r="B5" s="73" t="s">
        <v>1</v>
      </c>
      <c r="C5" s="173">
        <v>1</v>
      </c>
      <c r="D5" s="174"/>
      <c r="E5" s="174"/>
      <c r="F5" s="77"/>
    </row>
    <row r="6" spans="1:7" ht="19.5">
      <c r="B6" s="78" t="s">
        <v>2</v>
      </c>
      <c r="C6" s="173">
        <v>3259.2</v>
      </c>
      <c r="D6" s="174"/>
      <c r="E6" s="174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6"/>
      <c r="D8" s="167"/>
      <c r="E8" s="168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5"/>
      <c r="B13" s="176"/>
      <c r="C13" s="176"/>
      <c r="D13" s="176"/>
      <c r="E13" s="172"/>
      <c r="F13" s="172"/>
      <c r="G13" s="17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7" t="s">
        <v>4</v>
      </c>
      <c r="B15" s="158" t="s">
        <v>5</v>
      </c>
      <c r="C15" s="179" t="s">
        <v>32</v>
      </c>
      <c r="D15" s="181" t="s">
        <v>43</v>
      </c>
      <c r="E15" s="182"/>
      <c r="F15" s="179" t="s">
        <v>80</v>
      </c>
      <c r="G15" s="183" t="s">
        <v>52</v>
      </c>
    </row>
    <row r="16" spans="1:7" ht="75">
      <c r="A16" s="178"/>
      <c r="B16" s="159"/>
      <c r="C16" s="180"/>
      <c r="D16" s="116" t="s">
        <v>6</v>
      </c>
      <c r="E16" s="116" t="s">
        <v>42</v>
      </c>
      <c r="F16" s="180"/>
      <c r="G16" s="184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8"/>
      <c r="C48" s="185"/>
      <c r="D48" s="150"/>
      <c r="E48" s="15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6" t="s">
        <v>34</v>
      </c>
      <c r="C50" s="18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7"/>
      <c r="C60" s="188"/>
      <c r="D60" s="188"/>
      <c r="E60" s="189"/>
      <c r="F60" s="76"/>
      <c r="G60" s="76"/>
    </row>
    <row r="61" spans="1:7" ht="54" customHeight="1">
      <c r="A61" s="128"/>
      <c r="B61" s="190" t="s">
        <v>95</v>
      </c>
      <c r="C61" s="191"/>
      <c r="D61" s="191"/>
      <c r="E61" s="19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2020-01-16T03:05:21Z</dcterms:modified>
</cp:coreProperties>
</file>